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niel.sigg\Documents\Protel\Analog\ChetaPD\Project Outputs for ChetaPDChassis\"/>
    </mc:Choice>
  </mc:AlternateContent>
  <xr:revisionPtr revIDLastSave="0" documentId="13_ncr:1_{94FE4D17-720E-4912-8F34-021418D37D8B}" xr6:coauthVersionLast="47" xr6:coauthVersionMax="47" xr10:uidLastSave="{00000000-0000-0000-0000-000000000000}"/>
  <bookViews>
    <workbookView xWindow="1140" yWindow="450" windowWidth="35520" windowHeight="20550" xr2:uid="{00000000-000D-0000-FFFF-FFFF00000000}"/>
  </bookViews>
  <sheets>
    <sheet name="Part List Report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2" i="3" l="1"/>
  <c r="L22" i="3" s="1"/>
  <c r="M22" i="3" s="1"/>
  <c r="J22" i="3"/>
  <c r="K21" i="3"/>
  <c r="J21" i="3"/>
  <c r="K20" i="3"/>
  <c r="J20" i="3"/>
  <c r="K19" i="3"/>
  <c r="J19" i="3"/>
  <c r="K18" i="3"/>
  <c r="L18" i="3" s="1"/>
  <c r="M18" i="3" s="1"/>
  <c r="J18" i="3"/>
  <c r="K17" i="3"/>
  <c r="J17" i="3"/>
  <c r="K16" i="3"/>
  <c r="J16" i="3"/>
  <c r="K15" i="3"/>
  <c r="J15" i="3"/>
  <c r="K14" i="3"/>
  <c r="L14" i="3" s="1"/>
  <c r="M14" i="3" s="1"/>
  <c r="J14" i="3"/>
  <c r="K13" i="3"/>
  <c r="J13" i="3"/>
  <c r="K12" i="3"/>
  <c r="J12" i="3"/>
  <c r="L13" i="3" l="1"/>
  <c r="M13" i="3" s="1"/>
  <c r="L21" i="3"/>
  <c r="M21" i="3" s="1"/>
  <c r="L17" i="3"/>
  <c r="M17" i="3" s="1"/>
  <c r="L15" i="3"/>
  <c r="M15" i="3" s="1"/>
  <c r="L19" i="3"/>
  <c r="M19" i="3" s="1"/>
  <c r="L12" i="3"/>
  <c r="M12" i="3" s="1"/>
  <c r="L16" i="3"/>
  <c r="M16" i="3" s="1"/>
  <c r="L20" i="3"/>
  <c r="M20" i="3" s="1"/>
  <c r="J11" i="3"/>
  <c r="K11" i="3"/>
  <c r="K10" i="3"/>
  <c r="J10" i="3"/>
  <c r="E33" i="3"/>
  <c r="E32" i="3"/>
  <c r="E31" i="3"/>
  <c r="E30" i="3"/>
  <c r="E29" i="3"/>
  <c r="E28" i="3"/>
  <c r="B23" i="3"/>
  <c r="D8" i="3"/>
  <c r="E8" i="3"/>
  <c r="L10" i="3" l="1"/>
  <c r="M10" i="3" s="1"/>
  <c r="L11" i="3"/>
  <c r="M11" i="3" s="1"/>
</calcChain>
</file>

<file path=xl/sharedStrings.xml><?xml version="1.0" encoding="utf-8"?>
<sst xmlns="http://schemas.openxmlformats.org/spreadsheetml/2006/main" count="125" uniqueCount="83">
  <si>
    <t>Project:</t>
  </si>
  <si>
    <t>Print Date:</t>
  </si>
  <si>
    <t>Report Date:</t>
  </si>
  <si>
    <t>Total # of unique parts</t>
  </si>
  <si>
    <t>SMT Placements per board</t>
  </si>
  <si>
    <t>Thru-Hole placement per board</t>
  </si>
  <si>
    <t>Fine pitch placement per board</t>
  </si>
  <si>
    <t>BGA placement per board</t>
  </si>
  <si>
    <t>Summary per Board</t>
  </si>
  <si>
    <t>Total pieces</t>
  </si>
  <si>
    <t>Quantity to Order</t>
  </si>
  <si>
    <t>Author:</t>
  </si>
  <si>
    <t>Revision</t>
  </si>
  <si>
    <t>LIGO Project</t>
  </si>
  <si>
    <t>Bill of Materials</t>
  </si>
  <si>
    <t>Number of boards</t>
  </si>
  <si>
    <t>Mechanical placement per board</t>
  </si>
  <si>
    <t>Extra</t>
  </si>
  <si>
    <t>Excess</t>
  </si>
  <si>
    <t>Add</t>
  </si>
  <si>
    <t>D2500306</t>
  </si>
  <si>
    <t/>
  </si>
  <si>
    <t>ChetaPDChassis.PrjPcb</t>
  </si>
  <si>
    <t>10</t>
  </si>
  <si>
    <t>9/26/2025</t>
  </si>
  <si>
    <t>1:47 PM</t>
  </si>
  <si>
    <t>Quantity</t>
  </si>
  <si>
    <t>Distributor</t>
  </si>
  <si>
    <t>McMaster-Carr</t>
  </si>
  <si>
    <t>Mouser</t>
  </si>
  <si>
    <t>LIGO</t>
  </si>
  <si>
    <t>Part Number</t>
  </si>
  <si>
    <t>91099A205</t>
  </si>
  <si>
    <t>91771A111</t>
  </si>
  <si>
    <t>534-9106</t>
  </si>
  <si>
    <t>534-9121</t>
  </si>
  <si>
    <t>91099A215</t>
  </si>
  <si>
    <t>D1001722-v1</t>
  </si>
  <si>
    <t>D2500307-v1</t>
  </si>
  <si>
    <t>D0902794-v2</t>
  </si>
  <si>
    <t>D0902792-v2</t>
  </si>
  <si>
    <t>D2500308-v1</t>
  </si>
  <si>
    <t>D1000217-v1</t>
  </si>
  <si>
    <t>D0902789-v2</t>
  </si>
  <si>
    <t>D2500309-v1</t>
  </si>
  <si>
    <t>Comment</t>
  </si>
  <si>
    <t>#6-32 1/4" flat</t>
  </si>
  <si>
    <t>#4-40 3/16" flat</t>
  </si>
  <si>
    <t>Handle, 1.25"</t>
  </si>
  <si>
    <t>Ferrule</t>
  </si>
  <si>
    <t>#6-32 3/8" flat</t>
  </si>
  <si>
    <t>1U chassis</t>
  </si>
  <si>
    <t>CHETA Photodiode Interface Board</t>
  </si>
  <si>
    <t>Chassis DC on/off Switch</t>
  </si>
  <si>
    <t>Chassis LED Cable Assembly</t>
  </si>
  <si>
    <t>Front Panel</t>
  </si>
  <si>
    <t>Chassis Power Regulator PCB</t>
  </si>
  <si>
    <t>Chassis Power Supply Cable</t>
  </si>
  <si>
    <t>Rear Panel</t>
  </si>
  <si>
    <t>Description</t>
  </si>
  <si>
    <t>#6-32 1/4" flat head screw</t>
  </si>
  <si>
    <t>#4-40 3/16" flat head screw</t>
  </si>
  <si>
    <t>Rack handle</t>
  </si>
  <si>
    <t>#6-32 3/8" flat head screw</t>
  </si>
  <si>
    <t>chassis</t>
  </si>
  <si>
    <t>panel</t>
  </si>
  <si>
    <t>Designator</t>
  </si>
  <si>
    <t>E1, E2, M1, M2, M3, M4, M5, M6</t>
  </si>
  <si>
    <t>E3, E4, E5, E6, E7, E8, E9, E10, E11, E12, E13, E14, E15, E16, E17, E18, E19, E20, E21, E22, E23, E24, E25, E26, E27, E28, E29, E30, E31, E32, E33, E34, E35, E36, E37, E38, E39, E40, E41, E42, E43, E44, E45, E46</t>
  </si>
  <si>
    <t>H1, H2</t>
  </si>
  <si>
    <t>H3, H4, H5, H6</t>
  </si>
  <si>
    <t>M7, M8, M9, M10</t>
  </si>
  <si>
    <t>PN1</t>
  </si>
  <si>
    <t>PN2</t>
  </si>
  <si>
    <t>PN3</t>
  </si>
  <si>
    <t>PN4</t>
  </si>
  <si>
    <t>PN5</t>
  </si>
  <si>
    <t>PN6</t>
  </si>
  <si>
    <t>PN7, PN8, PN9</t>
  </si>
  <si>
    <t>PN10</t>
  </si>
  <si>
    <t>Footprint</t>
  </si>
  <si>
    <t>Assembly Type</t>
  </si>
  <si>
    <t>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</si>
</sst>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C09]dd\-mmm\-yy;@"/>
    <numFmt numFmtId="165" formatCode="[$-409]h:mm:ss\ AM/PM;@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3"/>
      <name val="Arial"/>
      <family val="2"/>
    </font>
    <font>
      <sz val="10"/>
      <color indexed="13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2"/>
      <color indexed="10"/>
      <name val="Arial"/>
      <family val="2"/>
    </font>
    <font>
      <b/>
      <sz val="16"/>
      <color indexed="48"/>
      <name val="Arial"/>
      <family val="2"/>
    </font>
    <font>
      <b/>
      <sz val="18"/>
      <color indexed="48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6"/>
      <color indexed="48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5" fillId="2" borderId="0" xfId="0" applyFont="1" applyFill="1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5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5" fillId="2" borderId="1" xfId="0" applyFont="1" applyFill="1" applyBorder="1"/>
    <xf numFmtId="0" fontId="6" fillId="2" borderId="1" xfId="0" applyFont="1" applyFill="1" applyBorder="1" applyAlignment="1">
      <alignment horizontal="left"/>
    </xf>
    <xf numFmtId="0" fontId="7" fillId="2" borderId="0" xfId="0" applyFont="1" applyFill="1"/>
    <xf numFmtId="0" fontId="9" fillId="2" borderId="0" xfId="0" applyFont="1" applyFill="1"/>
    <xf numFmtId="0" fontId="4" fillId="2" borderId="3" xfId="0" applyFont="1" applyFill="1" applyBorder="1"/>
    <xf numFmtId="0" fontId="4" fillId="2" borderId="0" xfId="0" applyFont="1" applyFill="1"/>
    <xf numFmtId="0" fontId="6" fillId="2" borderId="2" xfId="0" applyFont="1" applyFill="1" applyBorder="1"/>
    <xf numFmtId="0" fontId="0" fillId="0" borderId="4" xfId="0" applyBorder="1" applyAlignment="1">
      <alignment vertical="top"/>
    </xf>
    <xf numFmtId="0" fontId="9" fillId="2" borderId="0" xfId="0" applyFont="1" applyFill="1" applyAlignment="1">
      <alignment horizontal="left"/>
    </xf>
    <xf numFmtId="0" fontId="11" fillId="2" borderId="5" xfId="0" applyFont="1" applyFill="1" applyBorder="1" applyAlignment="1">
      <alignment vertical="center"/>
    </xf>
    <xf numFmtId="0" fontId="0" fillId="0" borderId="6" xfId="0" applyBorder="1" applyAlignment="1">
      <alignment vertical="top"/>
    </xf>
    <xf numFmtId="0" fontId="12" fillId="0" borderId="4" xfId="0" applyFont="1" applyBorder="1" applyAlignment="1">
      <alignment horizontal="center" vertical="top"/>
    </xf>
    <xf numFmtId="0" fontId="12" fillId="0" borderId="0" xfId="0" applyFont="1" applyAlignment="1">
      <alignment horizontal="center" vertical="top"/>
    </xf>
    <xf numFmtId="0" fontId="14" fillId="2" borderId="5" xfId="0" applyFont="1" applyFill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0" fillId="0" borderId="3" xfId="0" applyBorder="1" applyAlignment="1">
      <alignment vertical="top"/>
    </xf>
    <xf numFmtId="0" fontId="10" fillId="2" borderId="8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0" fillId="0" borderId="11" xfId="0" applyBorder="1" applyAlignment="1">
      <alignment vertical="top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vertical="top"/>
    </xf>
    <xf numFmtId="0" fontId="0" fillId="0" borderId="13" xfId="0" applyBorder="1" applyAlignment="1">
      <alignment vertical="top"/>
    </xf>
    <xf numFmtId="164" fontId="6" fillId="2" borderId="0" xfId="0" applyNumberFormat="1" applyFont="1" applyFill="1" applyAlignment="1">
      <alignment horizontal="left"/>
    </xf>
    <xf numFmtId="0" fontId="0" fillId="4" borderId="4" xfId="0" applyFill="1" applyBorder="1" applyAlignment="1">
      <alignment vertical="top"/>
    </xf>
    <xf numFmtId="0" fontId="0" fillId="4" borderId="12" xfId="0" applyFill="1" applyBorder="1" applyAlignment="1">
      <alignment vertical="top"/>
    </xf>
    <xf numFmtId="1" fontId="0" fillId="4" borderId="12" xfId="0" applyNumberFormat="1" applyFill="1" applyBorder="1" applyAlignment="1">
      <alignment horizontal="center" vertical="top"/>
    </xf>
    <xf numFmtId="0" fontId="0" fillId="4" borderId="12" xfId="0" applyFill="1" applyBorder="1" applyAlignment="1">
      <alignment horizontal="center"/>
    </xf>
    <xf numFmtId="0" fontId="1" fillId="3" borderId="0" xfId="0" applyFont="1" applyFill="1" applyAlignment="1">
      <alignment vertical="center"/>
    </xf>
    <xf numFmtId="0" fontId="3" fillId="6" borderId="16" xfId="0" applyFont="1" applyFill="1" applyBorder="1" applyAlignment="1">
      <alignment horizontal="center" vertical="center" wrapText="1"/>
    </xf>
    <xf numFmtId="0" fontId="3" fillId="6" borderId="17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15" fillId="5" borderId="15" xfId="0" applyFont="1" applyFill="1" applyBorder="1" applyAlignment="1">
      <alignment horizontal="right" vertical="center"/>
    </xf>
    <xf numFmtId="1" fontId="15" fillId="3" borderId="18" xfId="0" applyNumberFormat="1" applyFont="1" applyFill="1" applyBorder="1" applyAlignment="1">
      <alignment horizontal="center" vertical="top"/>
    </xf>
    <xf numFmtId="0" fontId="15" fillId="3" borderId="19" xfId="0" applyFont="1" applyFill="1" applyBorder="1" applyAlignment="1">
      <alignment vertical="top"/>
    </xf>
    <xf numFmtId="0" fontId="15" fillId="3" borderId="20" xfId="0" applyFont="1" applyFill="1" applyBorder="1" applyAlignment="1">
      <alignment vertical="top"/>
    </xf>
    <xf numFmtId="0" fontId="15" fillId="0" borderId="0" xfId="0" applyFont="1"/>
    <xf numFmtId="49" fontId="15" fillId="0" borderId="0" xfId="0" applyNumberFormat="1" applyFont="1" applyAlignment="1">
      <alignment wrapText="1"/>
    </xf>
    <xf numFmtId="9" fontId="15" fillId="0" borderId="0" xfId="0" applyNumberFormat="1" applyFont="1"/>
    <xf numFmtId="1" fontId="15" fillId="0" borderId="0" xfId="0" applyNumberFormat="1" applyFont="1"/>
    <xf numFmtId="0" fontId="10" fillId="2" borderId="5" xfId="0" quotePrefix="1" applyFont="1" applyFill="1" applyBorder="1" applyAlignment="1">
      <alignment vertical="center"/>
    </xf>
    <xf numFmtId="0" fontId="14" fillId="0" borderId="5" xfId="0" quotePrefix="1" applyFont="1" applyBorder="1" applyAlignment="1">
      <alignment vertical="center"/>
    </xf>
    <xf numFmtId="0" fontId="9" fillId="2" borderId="1" xfId="0" quotePrefix="1" applyFont="1" applyFill="1" applyBorder="1" applyAlignment="1">
      <alignment horizontal="left"/>
    </xf>
    <xf numFmtId="1" fontId="1" fillId="5" borderId="7" xfId="0" quotePrefix="1" applyNumberFormat="1" applyFont="1" applyFill="1" applyBorder="1" applyAlignment="1">
      <alignment horizontal="right" vertical="center"/>
    </xf>
    <xf numFmtId="0" fontId="9" fillId="2" borderId="2" xfId="0" quotePrefix="1" applyFont="1" applyFill="1" applyBorder="1" applyAlignment="1">
      <alignment horizontal="left"/>
    </xf>
    <xf numFmtId="0" fontId="6" fillId="2" borderId="2" xfId="0" quotePrefix="1" applyFont="1" applyFill="1" applyBorder="1" applyAlignment="1">
      <alignment horizontal="left"/>
    </xf>
    <xf numFmtId="0" fontId="13" fillId="4" borderId="9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165" fontId="6" fillId="2" borderId="0" xfId="0" applyNumberFormat="1" applyFont="1" applyFill="1" applyAlignment="1">
      <alignment horizontal="left"/>
    </xf>
    <xf numFmtId="0" fontId="0" fillId="0" borderId="0" xfId="0"/>
    <xf numFmtId="0" fontId="12" fillId="6" borderId="9" xfId="0" applyFont="1" applyFill="1" applyBorder="1" applyAlignment="1">
      <alignment horizontal="center" vertical="top" wrapText="1"/>
    </xf>
    <xf numFmtId="0" fontId="0" fillId="6" borderId="14" xfId="0" applyFill="1" applyBorder="1" applyAlignment="1">
      <alignment vertical="top"/>
    </xf>
    <xf numFmtId="0" fontId="0" fillId="6" borderId="10" xfId="0" applyFill="1" applyBorder="1" applyAlignment="1">
      <alignment vertical="top"/>
    </xf>
  </cellXfs>
  <cellStyles count="1">
    <cellStyle name="Normal" xfId="0" builtinId="0"/>
  </cellStyles>
  <dxfs count="18">
    <dxf>
      <fill>
        <patternFill>
          <bgColor theme="0"/>
        </patternFill>
      </fill>
    </dxf>
    <dxf>
      <fill>
        <patternFill>
          <bgColor theme="4" tint="0.7999816888943144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color auto="1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13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B9:M23" totalsRowShown="0" headerRowDxfId="17" dataDxfId="15" headerRowBorderDxfId="16" tableBorderDxfId="14">
  <autoFilter ref="B9:M23" xr:uid="{00000000-0009-0000-0100-000002000000}"/>
  <tableColumns count="12">
    <tableColumn id="1" xr3:uid="{00000000-0010-0000-0000-000001000000}" name="Quantity" dataDxfId="13"/>
    <tableColumn id="2" xr3:uid="{00000000-0010-0000-0000-000002000000}" name="Distributor" dataDxfId="12"/>
    <tableColumn id="3" xr3:uid="{00000000-0010-0000-0000-000003000000}" name="Part Number" dataDxfId="11"/>
    <tableColumn id="4" xr3:uid="{00000000-0010-0000-0000-000004000000}" name="Comment" dataDxfId="10"/>
    <tableColumn id="5" xr3:uid="{00000000-0010-0000-0000-000005000000}" name="Description" dataDxfId="9"/>
    <tableColumn id="6" xr3:uid="{00000000-0010-0000-0000-000006000000}" name="Designator" dataDxfId="8"/>
    <tableColumn id="7" xr3:uid="{00000000-0010-0000-0000-000007000000}" name="Footprint" dataDxfId="7"/>
    <tableColumn id="8" xr3:uid="{00000000-0010-0000-0000-000008000000}" name="Assembly Type" dataDxfId="6"/>
    <tableColumn id="9" xr3:uid="{00000000-0010-0000-0000-000009000000}" name="Extra" dataDxfId="5"/>
    <tableColumn id="10" xr3:uid="{00000000-0010-0000-0000-00000A000000}" name="Excess" dataDxfId="4"/>
    <tableColumn id="11" xr3:uid="{00000000-0010-0000-0000-00000B000000}" name="Add" dataDxfId="3"/>
    <tableColumn id="12" xr3:uid="{00000000-0010-0000-0000-00000C000000}" name="Quantity to Order" dataDxfId="2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M33"/>
  <sheetViews>
    <sheetView showGridLines="0" tabSelected="1" zoomScaleNormal="100" workbookViewId="0">
      <selection activeCell="I3" sqref="I3"/>
    </sheetView>
  </sheetViews>
  <sheetFormatPr defaultColWidth="9.1796875" defaultRowHeight="12.5" x14ac:dyDescent="0.25"/>
  <cols>
    <col min="1" max="1" width="0.81640625" style="1" customWidth="1"/>
    <col min="2" max="2" width="7.26953125" style="3" customWidth="1"/>
    <col min="3" max="3" width="18.54296875" style="3" customWidth="1"/>
    <col min="4" max="4" width="24.81640625" style="1" customWidth="1"/>
    <col min="5" max="5" width="18" style="1" customWidth="1"/>
    <col min="6" max="6" width="30.7265625" style="1" customWidth="1"/>
    <col min="7" max="7" width="40.7265625" style="1" customWidth="1"/>
    <col min="8" max="8" width="17.26953125" style="1" customWidth="1"/>
    <col min="9" max="9" width="5.453125" style="1" customWidth="1"/>
    <col min="10" max="10" width="7" style="1" customWidth="1"/>
    <col min="11" max="11" width="8.7265625" style="1" customWidth="1"/>
    <col min="12" max="12" width="6.7265625" style="1" customWidth="1"/>
    <col min="13" max="13" width="12.54296875" style="1" customWidth="1"/>
    <col min="14" max="16384" width="9.1796875" style="1"/>
  </cols>
  <sheetData>
    <row r="1" spans="1:13" ht="4.5" customHeight="1" thickBot="1" x14ac:dyDescent="0.3">
      <c r="A1" s="14"/>
      <c r="B1" s="14"/>
      <c r="C1" s="14"/>
      <c r="D1" s="14"/>
      <c r="E1" s="14"/>
      <c r="F1" s="14"/>
      <c r="G1" s="14"/>
      <c r="H1" s="14"/>
    </row>
    <row r="2" spans="1:13" ht="37.5" customHeight="1" x14ac:dyDescent="0.25">
      <c r="A2" s="13"/>
      <c r="B2" s="25" t="s">
        <v>14</v>
      </c>
      <c r="C2" s="26"/>
      <c r="D2" s="18"/>
      <c r="E2" s="22" t="s">
        <v>13</v>
      </c>
      <c r="F2" s="18"/>
      <c r="G2" s="49" t="s">
        <v>20</v>
      </c>
      <c r="H2" s="22" t="s">
        <v>12</v>
      </c>
      <c r="I2" s="50">
        <v>1</v>
      </c>
      <c r="J2" s="23"/>
      <c r="K2" s="23"/>
      <c r="L2" s="23"/>
      <c r="M2" s="19"/>
    </row>
    <row r="3" spans="1:13" ht="23.25" customHeight="1" x14ac:dyDescent="0.35">
      <c r="A3" s="13"/>
      <c r="B3" s="12"/>
      <c r="C3" s="5"/>
      <c r="D3" s="17"/>
      <c r="E3" s="4"/>
      <c r="F3" s="4"/>
      <c r="G3" s="4"/>
      <c r="H3" s="4"/>
      <c r="M3" s="24"/>
    </row>
    <row r="4" spans="1:13" ht="17.25" customHeight="1" x14ac:dyDescent="0.35">
      <c r="A4" s="13"/>
      <c r="B4" s="12" t="s">
        <v>0</v>
      </c>
      <c r="C4" s="5"/>
      <c r="D4" s="51" t="s">
        <v>22</v>
      </c>
      <c r="E4" s="8"/>
      <c r="F4" s="6"/>
      <c r="G4" s="55" t="s">
        <v>15</v>
      </c>
      <c r="H4" s="56"/>
      <c r="I4" s="52" t="s">
        <v>23</v>
      </c>
      <c r="J4" s="37"/>
      <c r="K4" s="37"/>
      <c r="L4" s="37"/>
      <c r="M4" s="24"/>
    </row>
    <row r="5" spans="1:13" ht="17.25" customHeight="1" x14ac:dyDescent="0.35">
      <c r="A5" s="13"/>
      <c r="B5" s="12" t="s">
        <v>11</v>
      </c>
      <c r="C5" s="5"/>
      <c r="D5" s="53" t="s">
        <v>21</v>
      </c>
      <c r="E5" s="15"/>
      <c r="F5" s="6"/>
      <c r="G5" s="6"/>
      <c r="H5" s="6"/>
      <c r="M5" s="24"/>
    </row>
    <row r="6" spans="1:13" ht="13" x14ac:dyDescent="0.3">
      <c r="A6" s="13"/>
      <c r="B6" s="9"/>
      <c r="C6" s="7"/>
      <c r="D6" s="10"/>
      <c r="E6" s="8"/>
      <c r="F6" s="6"/>
      <c r="G6" s="6"/>
      <c r="H6" s="6"/>
      <c r="M6" s="24"/>
    </row>
    <row r="7" spans="1:13" ht="15.75" customHeight="1" x14ac:dyDescent="0.25">
      <c r="A7" s="13"/>
      <c r="B7" s="11" t="s">
        <v>2</v>
      </c>
      <c r="D7" s="54" t="s">
        <v>24</v>
      </c>
      <c r="E7" s="54" t="s">
        <v>25</v>
      </c>
      <c r="F7" s="11"/>
      <c r="G7" s="11"/>
      <c r="H7" s="11"/>
      <c r="M7" s="24"/>
    </row>
    <row r="8" spans="1:13" ht="15.75" customHeight="1" x14ac:dyDescent="0.25">
      <c r="A8" s="13"/>
      <c r="B8" s="6" t="s">
        <v>1</v>
      </c>
      <c r="D8" s="32">
        <f ca="1">TODAY()</f>
        <v>45926</v>
      </c>
      <c r="E8" s="57">
        <f ca="1">NOW()</f>
        <v>45926.574933333337</v>
      </c>
      <c r="F8" s="58"/>
      <c r="G8" s="11"/>
      <c r="H8" s="11"/>
      <c r="M8" s="24"/>
    </row>
    <row r="9" spans="1:13" s="2" customFormat="1" ht="24.75" customHeight="1" x14ac:dyDescent="0.25">
      <c r="A9" s="13"/>
      <c r="B9" s="38" t="s">
        <v>26</v>
      </c>
      <c r="C9" s="39" t="s">
        <v>27</v>
      </c>
      <c r="D9" s="39" t="s">
        <v>31</v>
      </c>
      <c r="E9" s="39" t="s">
        <v>45</v>
      </c>
      <c r="F9" s="39" t="s">
        <v>59</v>
      </c>
      <c r="G9" s="40" t="s">
        <v>66</v>
      </c>
      <c r="H9" s="39" t="s">
        <v>80</v>
      </c>
      <c r="I9" s="39" t="s">
        <v>81</v>
      </c>
      <c r="J9" s="40" t="s">
        <v>17</v>
      </c>
      <c r="K9" s="40" t="s">
        <v>18</v>
      </c>
      <c r="L9" s="40" t="s">
        <v>19</v>
      </c>
      <c r="M9" s="40" t="s">
        <v>10</v>
      </c>
    </row>
    <row r="10" spans="1:13" s="2" customFormat="1" ht="13" x14ac:dyDescent="0.25">
      <c r="A10" s="13"/>
      <c r="B10" s="45">
        <v>8</v>
      </c>
      <c r="C10" s="46" t="s">
        <v>28</v>
      </c>
      <c r="D10" s="46" t="s">
        <v>32</v>
      </c>
      <c r="E10" s="46" t="s">
        <v>46</v>
      </c>
      <c r="F10" s="46" t="s">
        <v>60</v>
      </c>
      <c r="G10" s="46" t="s">
        <v>67</v>
      </c>
      <c r="H10" s="46" t="s">
        <v>21</v>
      </c>
      <c r="I10" s="46" t="s">
        <v>82</v>
      </c>
      <c r="J10" s="48">
        <f>+IF(OR(I10="BGA",I10="FP",I10="TH"),1,IF($I$4*B10&lt;100,5,0))</f>
        <v>5</v>
      </c>
      <c r="K10" s="47">
        <f>+IF(AND(I10="",$I$4*B10&gt;100),0.05,0)</f>
        <v>0</v>
      </c>
      <c r="L10" s="48">
        <f>+ROUNDUP($I$4*B10*K10+J10,0)</f>
        <v>5</v>
      </c>
      <c r="M10" s="41">
        <f>+IF(OR(LEFT(G10&amp;"",1)="C",LEFT(G10&amp;"",1)="R"),ROUNDUP($I$4*B10+L10,-1),$I$4*B10+L10)</f>
        <v>85</v>
      </c>
    </row>
    <row r="11" spans="1:13" s="2" customFormat="1" ht="40.5" x14ac:dyDescent="0.25">
      <c r="A11" s="13"/>
      <c r="B11" s="45">
        <v>44</v>
      </c>
      <c r="C11" s="46" t="s">
        <v>28</v>
      </c>
      <c r="D11" s="46" t="s">
        <v>33</v>
      </c>
      <c r="E11" s="46" t="s">
        <v>47</v>
      </c>
      <c r="F11" s="46" t="s">
        <v>61</v>
      </c>
      <c r="G11" s="46" t="s">
        <v>68</v>
      </c>
      <c r="H11" s="46" t="s">
        <v>21</v>
      </c>
      <c r="I11" s="46" t="s">
        <v>82</v>
      </c>
      <c r="J11" s="48">
        <f t="shared" ref="J11" si="0">+IF(OR(I11="BGA",I11="FP",I11="TH"),1,IF($I$4*B11&lt;100,5,0))</f>
        <v>0</v>
      </c>
      <c r="K11" s="47">
        <f t="shared" ref="K11" si="1">+IF(AND(I11="",$I$4*B11&gt;100),0.05,0)</f>
        <v>0</v>
      </c>
      <c r="L11" s="48">
        <f t="shared" ref="L11" si="2">+ROUNDUP($I$4*B11*K11+J11,0)</f>
        <v>0</v>
      </c>
      <c r="M11" s="41">
        <f t="shared" ref="M11" si="3">+IF(OR(LEFT(G11&amp;"",1)="C",LEFT(G11&amp;"",1)="R"),ROUNDUP($I$4*B11+L11,-1),$I$4*B11+L11)</f>
        <v>440</v>
      </c>
    </row>
    <row r="12" spans="1:13" s="2" customFormat="1" ht="13" x14ac:dyDescent="0.25">
      <c r="A12" s="13"/>
      <c r="B12" s="45">
        <v>2</v>
      </c>
      <c r="C12" s="46" t="s">
        <v>29</v>
      </c>
      <c r="D12" s="46" t="s">
        <v>34</v>
      </c>
      <c r="E12" s="46" t="s">
        <v>48</v>
      </c>
      <c r="F12" s="46" t="s">
        <v>62</v>
      </c>
      <c r="G12" s="46" t="s">
        <v>69</v>
      </c>
      <c r="H12" s="46" t="s">
        <v>21</v>
      </c>
      <c r="I12" s="46" t="s">
        <v>82</v>
      </c>
      <c r="J12" s="48">
        <f>+IF(OR(I12="BGA",I12="FP",I12="TH"),1,IF($I$4*B12&lt;100,5,0))</f>
        <v>5</v>
      </c>
      <c r="K12" s="47">
        <f>+IF(AND(I12="",$I$4*B12&gt;100),0.05,0)</f>
        <v>0</v>
      </c>
      <c r="L12" s="48">
        <f>+ROUNDUP($I$4*B12*K12+J12,0)</f>
        <v>5</v>
      </c>
      <c r="M12" s="41">
        <f>+IF(OR(LEFT(G12&amp;"",1)="C",LEFT(G12&amp;"",1)="R"),ROUNDUP($I$4*B12+L12,-1),$I$4*B12+L12)</f>
        <v>25</v>
      </c>
    </row>
    <row r="13" spans="1:13" s="2" customFormat="1" ht="13" x14ac:dyDescent="0.25">
      <c r="A13" s="13"/>
      <c r="B13" s="45">
        <v>4</v>
      </c>
      <c r="C13" s="46" t="s">
        <v>29</v>
      </c>
      <c r="D13" s="46" t="s">
        <v>35</v>
      </c>
      <c r="E13" s="46" t="s">
        <v>49</v>
      </c>
      <c r="F13" s="46" t="s">
        <v>49</v>
      </c>
      <c r="G13" s="46" t="s">
        <v>70</v>
      </c>
      <c r="H13" s="46" t="s">
        <v>21</v>
      </c>
      <c r="I13" s="46" t="s">
        <v>82</v>
      </c>
      <c r="J13" s="48">
        <f t="shared" ref="J13" si="4">+IF(OR(I13="BGA",I13="FP",I13="TH"),1,IF($I$4*B13&lt;100,5,0))</f>
        <v>5</v>
      </c>
      <c r="K13" s="47">
        <f t="shared" ref="K13" si="5">+IF(AND(I13="",$I$4*B13&gt;100),0.05,0)</f>
        <v>0</v>
      </c>
      <c r="L13" s="48">
        <f t="shared" ref="L13" si="6">+ROUNDUP($I$4*B13*K13+J13,0)</f>
        <v>5</v>
      </c>
      <c r="M13" s="41">
        <f t="shared" ref="M13" si="7">+IF(OR(LEFT(G13&amp;"",1)="C",LEFT(G13&amp;"",1)="R"),ROUNDUP($I$4*B13+L13,-1),$I$4*B13+L13)</f>
        <v>45</v>
      </c>
    </row>
    <row r="14" spans="1:13" s="2" customFormat="1" ht="13" x14ac:dyDescent="0.25">
      <c r="A14" s="13"/>
      <c r="B14" s="45">
        <v>4</v>
      </c>
      <c r="C14" s="46" t="s">
        <v>28</v>
      </c>
      <c r="D14" s="46" t="s">
        <v>36</v>
      </c>
      <c r="E14" s="46" t="s">
        <v>50</v>
      </c>
      <c r="F14" s="46" t="s">
        <v>63</v>
      </c>
      <c r="G14" s="46" t="s">
        <v>71</v>
      </c>
      <c r="H14" s="46" t="s">
        <v>21</v>
      </c>
      <c r="I14" s="46" t="s">
        <v>82</v>
      </c>
      <c r="J14" s="48">
        <f>+IF(OR(I14="BGA",I14="FP",I14="TH"),1,IF($I$4*B14&lt;100,5,0))</f>
        <v>5</v>
      </c>
      <c r="K14" s="47">
        <f>+IF(AND(I14="",$I$4*B14&gt;100),0.05,0)</f>
        <v>0</v>
      </c>
      <c r="L14" s="48">
        <f>+ROUNDUP($I$4*B14*K14+J14,0)</f>
        <v>5</v>
      </c>
      <c r="M14" s="41">
        <f>+IF(OR(LEFT(G14&amp;"",1)="C",LEFT(G14&amp;"",1)="R"),ROUNDUP($I$4*B14+L14,-1),$I$4*B14+L14)</f>
        <v>45</v>
      </c>
    </row>
    <row r="15" spans="1:13" s="2" customFormat="1" ht="13" x14ac:dyDescent="0.25">
      <c r="A15" s="13"/>
      <c r="B15" s="45">
        <v>1</v>
      </c>
      <c r="C15" s="46" t="s">
        <v>30</v>
      </c>
      <c r="D15" s="46" t="s">
        <v>37</v>
      </c>
      <c r="E15" s="46" t="s">
        <v>51</v>
      </c>
      <c r="F15" s="46" t="s">
        <v>64</v>
      </c>
      <c r="G15" s="46" t="s">
        <v>72</v>
      </c>
      <c r="H15" s="46" t="s">
        <v>21</v>
      </c>
      <c r="I15" s="46" t="s">
        <v>82</v>
      </c>
      <c r="J15" s="48">
        <f t="shared" ref="J15" si="8">+IF(OR(I15="BGA",I15="FP",I15="TH"),1,IF($I$4*B15&lt;100,5,0))</f>
        <v>5</v>
      </c>
      <c r="K15" s="47">
        <f t="shared" ref="K15" si="9">+IF(AND(I15="",$I$4*B15&gt;100),0.05,0)</f>
        <v>0</v>
      </c>
      <c r="L15" s="48">
        <f t="shared" ref="L15" si="10">+ROUNDUP($I$4*B15*K15+J15,0)</f>
        <v>5</v>
      </c>
      <c r="M15" s="41">
        <f t="shared" ref="M15" si="11">+IF(OR(LEFT(G15&amp;"",1)="C",LEFT(G15&amp;"",1)="R"),ROUNDUP($I$4*B15+L15,-1),$I$4*B15+L15)</f>
        <v>15</v>
      </c>
    </row>
    <row r="16" spans="1:13" s="2" customFormat="1" ht="20.5" x14ac:dyDescent="0.25">
      <c r="A16" s="13"/>
      <c r="B16" s="45">
        <v>1</v>
      </c>
      <c r="C16" s="46" t="s">
        <v>30</v>
      </c>
      <c r="D16" s="46" t="s">
        <v>38</v>
      </c>
      <c r="E16" s="46" t="s">
        <v>52</v>
      </c>
      <c r="F16" s="46" t="s">
        <v>65</v>
      </c>
      <c r="G16" s="46" t="s">
        <v>73</v>
      </c>
      <c r="H16" s="46" t="s">
        <v>21</v>
      </c>
      <c r="I16" s="46" t="s">
        <v>82</v>
      </c>
      <c r="J16" s="48">
        <f>+IF(OR(I16="BGA",I16="FP",I16="TH"),1,IF($I$4*B16&lt;100,5,0))</f>
        <v>5</v>
      </c>
      <c r="K16" s="47">
        <f>+IF(AND(I16="",$I$4*B16&gt;100),0.05,0)</f>
        <v>0</v>
      </c>
      <c r="L16" s="48">
        <f>+ROUNDUP($I$4*B16*K16+J16,0)</f>
        <v>5</v>
      </c>
      <c r="M16" s="41">
        <f>+IF(OR(LEFT(G16&amp;"",1)="C",LEFT(G16&amp;"",1)="R"),ROUNDUP($I$4*B16+L16,-1),$I$4*B16+L16)</f>
        <v>15</v>
      </c>
    </row>
    <row r="17" spans="1:13" s="2" customFormat="1" ht="13" x14ac:dyDescent="0.25">
      <c r="A17" s="13"/>
      <c r="B17" s="45">
        <v>1</v>
      </c>
      <c r="C17" s="46" t="s">
        <v>30</v>
      </c>
      <c r="D17" s="46" t="s">
        <v>39</v>
      </c>
      <c r="E17" s="46" t="s">
        <v>53</v>
      </c>
      <c r="F17" s="46" t="s">
        <v>64</v>
      </c>
      <c r="G17" s="46" t="s">
        <v>74</v>
      </c>
      <c r="H17" s="46" t="s">
        <v>21</v>
      </c>
      <c r="I17" s="46" t="s">
        <v>82</v>
      </c>
      <c r="J17" s="48">
        <f t="shared" ref="J17" si="12">+IF(OR(I17="BGA",I17="FP",I17="TH"),1,IF($I$4*B17&lt;100,5,0))</f>
        <v>5</v>
      </c>
      <c r="K17" s="47">
        <f t="shared" ref="K17" si="13">+IF(AND(I17="",$I$4*B17&gt;100),0.05,0)</f>
        <v>0</v>
      </c>
      <c r="L17" s="48">
        <f t="shared" ref="L17" si="14">+ROUNDUP($I$4*B17*K17+J17,0)</f>
        <v>5</v>
      </c>
      <c r="M17" s="41">
        <f t="shared" ref="M17" si="15">+IF(OR(LEFT(G17&amp;"",1)="C",LEFT(G17&amp;"",1)="R"),ROUNDUP($I$4*B17+L17,-1),$I$4*B17+L17)</f>
        <v>15</v>
      </c>
    </row>
    <row r="18" spans="1:13" s="2" customFormat="1" ht="20.5" x14ac:dyDescent="0.25">
      <c r="A18" s="13"/>
      <c r="B18" s="45">
        <v>1</v>
      </c>
      <c r="C18" s="46" t="s">
        <v>30</v>
      </c>
      <c r="D18" s="46" t="s">
        <v>40</v>
      </c>
      <c r="E18" s="46" t="s">
        <v>54</v>
      </c>
      <c r="F18" s="46" t="s">
        <v>64</v>
      </c>
      <c r="G18" s="46" t="s">
        <v>75</v>
      </c>
      <c r="H18" s="46" t="s">
        <v>21</v>
      </c>
      <c r="I18" s="46" t="s">
        <v>82</v>
      </c>
      <c r="J18" s="48">
        <f>+IF(OR(I18="BGA",I18="FP",I18="TH"),1,IF($I$4*B18&lt;100,5,0))</f>
        <v>5</v>
      </c>
      <c r="K18" s="47">
        <f>+IF(AND(I18="",$I$4*B18&gt;100),0.05,0)</f>
        <v>0</v>
      </c>
      <c r="L18" s="48">
        <f>+ROUNDUP($I$4*B18*K18+J18,0)</f>
        <v>5</v>
      </c>
      <c r="M18" s="41">
        <f>+IF(OR(LEFT(G18&amp;"",1)="C",LEFT(G18&amp;"",1)="R"),ROUNDUP($I$4*B18+L18,-1),$I$4*B18+L18)</f>
        <v>15</v>
      </c>
    </row>
    <row r="19" spans="1:13" s="2" customFormat="1" ht="13" x14ac:dyDescent="0.25">
      <c r="A19" s="13"/>
      <c r="B19" s="45">
        <v>1</v>
      </c>
      <c r="C19" s="46" t="s">
        <v>30</v>
      </c>
      <c r="D19" s="46" t="s">
        <v>41</v>
      </c>
      <c r="E19" s="46" t="s">
        <v>55</v>
      </c>
      <c r="F19" s="46" t="s">
        <v>65</v>
      </c>
      <c r="G19" s="46" t="s">
        <v>76</v>
      </c>
      <c r="H19" s="46" t="s">
        <v>21</v>
      </c>
      <c r="I19" s="46" t="s">
        <v>82</v>
      </c>
      <c r="J19" s="48">
        <f t="shared" ref="J19" si="16">+IF(OR(I19="BGA",I19="FP",I19="TH"),1,IF($I$4*B19&lt;100,5,0))</f>
        <v>5</v>
      </c>
      <c r="K19" s="47">
        <f t="shared" ref="K19" si="17">+IF(AND(I19="",$I$4*B19&gt;100),0.05,0)</f>
        <v>0</v>
      </c>
      <c r="L19" s="48">
        <f t="shared" ref="L19" si="18">+ROUNDUP($I$4*B19*K19+J19,0)</f>
        <v>5</v>
      </c>
      <c r="M19" s="41">
        <f t="shared" ref="M19" si="19">+IF(OR(LEFT(G19&amp;"",1)="C",LEFT(G19&amp;"",1)="R"),ROUNDUP($I$4*B19+L19,-1),$I$4*B19+L19)</f>
        <v>15</v>
      </c>
    </row>
    <row r="20" spans="1:13" s="2" customFormat="1" ht="20.5" x14ac:dyDescent="0.25">
      <c r="A20" s="13"/>
      <c r="B20" s="45">
        <v>1</v>
      </c>
      <c r="C20" s="46" t="s">
        <v>30</v>
      </c>
      <c r="D20" s="46" t="s">
        <v>42</v>
      </c>
      <c r="E20" s="46" t="s">
        <v>56</v>
      </c>
      <c r="F20" s="46" t="s">
        <v>64</v>
      </c>
      <c r="G20" s="46" t="s">
        <v>77</v>
      </c>
      <c r="H20" s="46" t="s">
        <v>21</v>
      </c>
      <c r="I20" s="46" t="s">
        <v>82</v>
      </c>
      <c r="J20" s="48">
        <f>+IF(OR(I20="BGA",I20="FP",I20="TH"),1,IF($I$4*B20&lt;100,5,0))</f>
        <v>5</v>
      </c>
      <c r="K20" s="47">
        <f>+IF(AND(I20="",$I$4*B20&gt;100),0.05,0)</f>
        <v>0</v>
      </c>
      <c r="L20" s="48">
        <f>+ROUNDUP($I$4*B20*K20+J20,0)</f>
        <v>5</v>
      </c>
      <c r="M20" s="41">
        <f>+IF(OR(LEFT(G20&amp;"",1)="C",LEFT(G20&amp;"",1)="R"),ROUNDUP($I$4*B20+L20,-1),$I$4*B20+L20)</f>
        <v>15</v>
      </c>
    </row>
    <row r="21" spans="1:13" s="2" customFormat="1" ht="20.5" x14ac:dyDescent="0.25">
      <c r="A21" s="13"/>
      <c r="B21" s="45">
        <v>3</v>
      </c>
      <c r="C21" s="46" t="s">
        <v>30</v>
      </c>
      <c r="D21" s="46" t="s">
        <v>43</v>
      </c>
      <c r="E21" s="46" t="s">
        <v>57</v>
      </c>
      <c r="F21" s="46" t="s">
        <v>64</v>
      </c>
      <c r="G21" s="46" t="s">
        <v>78</v>
      </c>
      <c r="H21" s="46" t="s">
        <v>21</v>
      </c>
      <c r="I21" s="46" t="s">
        <v>82</v>
      </c>
      <c r="J21" s="48">
        <f t="shared" ref="J21" si="20">+IF(OR(I21="BGA",I21="FP",I21="TH"),1,IF($I$4*B21&lt;100,5,0))</f>
        <v>5</v>
      </c>
      <c r="K21" s="47">
        <f t="shared" ref="K21" si="21">+IF(AND(I21="",$I$4*B21&gt;100),0.05,0)</f>
        <v>0</v>
      </c>
      <c r="L21" s="48">
        <f t="shared" ref="L21" si="22">+ROUNDUP($I$4*B21*K21+J21,0)</f>
        <v>5</v>
      </c>
      <c r="M21" s="41">
        <f t="shared" ref="M21" si="23">+IF(OR(LEFT(G21&amp;"",1)="C",LEFT(G21&amp;"",1)="R"),ROUNDUP($I$4*B21+L21,-1),$I$4*B21+L21)</f>
        <v>35</v>
      </c>
    </row>
    <row r="22" spans="1:13" x14ac:dyDescent="0.25">
      <c r="A22" s="13"/>
      <c r="B22" s="45">
        <v>1</v>
      </c>
      <c r="C22" s="46" t="s">
        <v>30</v>
      </c>
      <c r="D22" s="46" t="s">
        <v>44</v>
      </c>
      <c r="E22" s="46" t="s">
        <v>58</v>
      </c>
      <c r="F22" s="46" t="s">
        <v>65</v>
      </c>
      <c r="G22" s="46" t="s">
        <v>79</v>
      </c>
      <c r="H22" s="46" t="s">
        <v>21</v>
      </c>
      <c r="I22" s="46" t="s">
        <v>82</v>
      </c>
      <c r="J22" s="48">
        <f>+IF(OR(I22="BGA",I22="FP",I22="TH"),1,IF($I$4*B22&lt;100,5,0))</f>
        <v>5</v>
      </c>
      <c r="K22" s="47">
        <f>+IF(AND(I22="",$I$4*B22&gt;100),0.05,0)</f>
        <v>0</v>
      </c>
      <c r="L22" s="48">
        <f>+ROUNDUP($I$4*B22*K22+J22,0)</f>
        <v>5</v>
      </c>
      <c r="M22" s="41">
        <f>+IF(OR(LEFT(G22&amp;"",1)="C",LEFT(G22&amp;"",1)="R"),ROUNDUP($I$4*B22+L22,-1),$I$4*B22+L22)</f>
        <v>15</v>
      </c>
    </row>
    <row r="23" spans="1:13" x14ac:dyDescent="0.25">
      <c r="A23" s="14"/>
      <c r="B23" s="42">
        <f>SUM(B10:B22)</f>
        <v>72</v>
      </c>
      <c r="C23" s="43" t="s">
        <v>9</v>
      </c>
      <c r="D23" s="43"/>
      <c r="E23" s="43"/>
      <c r="F23" s="43"/>
      <c r="G23" s="44"/>
      <c r="H23" s="44"/>
      <c r="I23" s="43"/>
      <c r="J23" s="44"/>
      <c r="K23" s="44"/>
      <c r="L23" s="44"/>
      <c r="M23" s="44"/>
    </row>
    <row r="24" spans="1:13" x14ac:dyDescent="0.25">
      <c r="B24" s="1"/>
      <c r="C24" s="1"/>
    </row>
    <row r="25" spans="1:13" x14ac:dyDescent="0.25">
      <c r="B25" s="1"/>
      <c r="C25" s="1"/>
    </row>
    <row r="26" spans="1:13" x14ac:dyDescent="0.25">
      <c r="B26" s="1"/>
      <c r="C26" s="1"/>
    </row>
    <row r="27" spans="1:13" ht="17.5" x14ac:dyDescent="0.25">
      <c r="B27" s="1"/>
      <c r="C27" s="59" t="s">
        <v>8</v>
      </c>
      <c r="D27" s="60"/>
      <c r="E27" s="61"/>
      <c r="F27" s="20"/>
      <c r="G27" s="21"/>
    </row>
    <row r="28" spans="1:13" x14ac:dyDescent="0.25">
      <c r="C28" s="33" t="s">
        <v>3</v>
      </c>
      <c r="D28" s="34"/>
      <c r="E28" s="35">
        <f>COUNT(B10:B22)</f>
        <v>13</v>
      </c>
    </row>
    <row r="29" spans="1:13" x14ac:dyDescent="0.25">
      <c r="C29" s="16" t="s">
        <v>4</v>
      </c>
      <c r="D29" s="30"/>
      <c r="E29" s="28">
        <f>SUMIF($I$10:$I$22, "", $B$10:$B$22)</f>
        <v>0</v>
      </c>
    </row>
    <row r="30" spans="1:13" x14ac:dyDescent="0.25">
      <c r="C30" s="33" t="s">
        <v>5</v>
      </c>
      <c r="D30" s="34"/>
      <c r="E30" s="36">
        <f>SUMIF($I$10:$I$22, "TH", $B$10:$B$22)</f>
        <v>0</v>
      </c>
    </row>
    <row r="31" spans="1:13" x14ac:dyDescent="0.25">
      <c r="C31" s="16" t="s">
        <v>6</v>
      </c>
      <c r="D31" s="30"/>
      <c r="E31" s="28">
        <f>SUMIF($I$10:$I$22, "FP", $B$10:$B$22)</f>
        <v>0</v>
      </c>
    </row>
    <row r="32" spans="1:13" x14ac:dyDescent="0.25">
      <c r="C32" s="33" t="s">
        <v>7</v>
      </c>
      <c r="D32" s="34"/>
      <c r="E32" s="36">
        <f>SUMIF($I$10:$I$22, "BGA", $B$10:$B$22)</f>
        <v>0</v>
      </c>
    </row>
    <row r="33" spans="3:5" x14ac:dyDescent="0.25">
      <c r="C33" s="27" t="s">
        <v>16</v>
      </c>
      <c r="D33" s="31"/>
      <c r="E33" s="29">
        <f>SUMIF($I$10:$I$22, "M", $B$10:$B$22)</f>
        <v>72</v>
      </c>
    </row>
  </sheetData>
  <mergeCells count="3">
    <mergeCell ref="G4:H4"/>
    <mergeCell ref="E8:F8"/>
    <mergeCell ref="C27:E27"/>
  </mergeCells>
  <phoneticPr fontId="0" type="noConversion"/>
  <conditionalFormatting sqref="B10:L22">
    <cfRule type="expression" dxfId="1" priority="1" stopIfTrue="1">
      <formula>MOD(ROW(),2)=1</formula>
    </cfRule>
    <cfRule type="expression" dxfId="0" priority="2" stopIfTrue="1">
      <formula>MMOD(ROW(),2)=0</formula>
    </cfRule>
  </conditionalFormatting>
  <pageMargins left="0.46" right="0.36" top="0.57999999999999996" bottom="1" header="0.5" footer="0.5"/>
  <pageSetup scale="79" fitToHeight="99" orientation="landscape" horizontalDpi="200" verticalDpi="200" r:id="rId1"/>
  <headerFooter alignWithMargins="0">
    <oddFooter>&amp;L&amp;"Arial,Bold"LIGO&amp;C&amp;D&amp;RPage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Part List Report</vt:lpstr>
    </vt:vector>
  </TitlesOfParts>
  <Company>LIGO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</dc:creator>
  <cp:lastModifiedBy>Daniel Sigg</cp:lastModifiedBy>
  <cp:lastPrinted>2007-03-08T22:58:03Z</cp:lastPrinted>
  <dcterms:created xsi:type="dcterms:W3CDTF">2002-11-05T15:28:02Z</dcterms:created>
  <dcterms:modified xsi:type="dcterms:W3CDTF">2025-09-26T20:47:54Z</dcterms:modified>
</cp:coreProperties>
</file>